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er Node Totals" sheetId="1" r:id="rId4"/>
    <sheet state="visible" name="Component Lookup" sheetId="2" r:id="rId5"/>
    <sheet state="visible" name="K8s Resources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9">
      <text>
        <t xml:space="preserve">@clevesque@cloudera.com I was not able to include these two lines to the main tab. Please refer these values. Thanks!
_Assigned to Chuck Levesque_
	-Peter Takacs
Whats the diff between 19 &amp; 20?
	-Chuck Levesque
_Marked as done_
	-Chuck Levesque
_Re-opened_
we have multiple prometheus instances. 19 for OCP and for ECS and per ENV. line 20 prometheus is only needed if CDP is installed on ECS (additional to 19)
	-Peter Takacs
ok thanks
	-Chuck Levesque</t>
      </text>
    </comment>
  </commentList>
</comments>
</file>

<file path=xl/sharedStrings.xml><?xml version="1.0" encoding="utf-8"?>
<sst xmlns="http://schemas.openxmlformats.org/spreadsheetml/2006/main" count="112" uniqueCount="104">
  <si>
    <t>CDP PrivateCloud Data Services budgetary sizing for worker nodes</t>
  </si>
  <si>
    <t>Component</t>
  </si>
  <si>
    <t xml:space="preserve">Number </t>
  </si>
  <si>
    <t>CPU (vcores)</t>
  </si>
  <si>
    <t>RAM (GB)</t>
  </si>
  <si>
    <t>CDW Cache (GB)</t>
  </si>
  <si>
    <t>Block Storage (GB)</t>
  </si>
  <si>
    <t>NFS Storage (GB)</t>
  </si>
  <si>
    <t>PvC Control Plane (min 1)</t>
  </si>
  <si>
    <t>-- Monitoring (per env, min 1)</t>
  </si>
  <si>
    <t>CDW Database Catalog (min 1 per env)</t>
  </si>
  <si>
    <t>CDW LLAP warehouses</t>
  </si>
  <si>
    <t>-- LLAP Executors</t>
  </si>
  <si>
    <t>CDW Impala warehouses</t>
  </si>
  <si>
    <t>-- Impala Coordinators (min 2 for HA per vw)</t>
  </si>
  <si>
    <t>-- Impala Executors</t>
  </si>
  <si>
    <t>CDW Cache (GB) each exec (600 for prod)</t>
  </si>
  <si>
    <t>CML Workspace (min 1)</t>
  </si>
  <si>
    <t>-- CML Small concurrent sessions</t>
  </si>
  <si>
    <t>-- CML Avg conc. sessions</t>
  </si>
  <si>
    <t>CDE Service (min/max 1 per env)</t>
  </si>
  <si>
    <t>CDE Virtual Cluster</t>
  </si>
  <si>
    <t>-- CDE Small concurrent jobs</t>
  </si>
  <si>
    <t>-- CDE Avg conc. jobs</t>
  </si>
  <si>
    <t>Total</t>
  </si>
  <si>
    <r>
      <rPr>
        <rFont val="Arial"/>
        <color rgb="FFEA4335"/>
        <sz val="12.0"/>
      </rPr>
      <t>(TP)</t>
    </r>
    <r>
      <rPr>
        <rFont val="Arial"/>
        <color theme="1"/>
        <sz val="12.0"/>
      </rPr>
      <t xml:space="preserve"> = Tech Preview, not for Production</t>
    </r>
  </si>
  <si>
    <t>Hardware Spec of worker nodes</t>
  </si>
  <si>
    <t>Total resources required</t>
  </si>
  <si>
    <t xml:space="preserve">Number Required </t>
  </si>
  <si>
    <t>Num Worker nodes required</t>
  </si>
  <si>
    <t>add 3 master nodes for HA (OCP &amp; ECS)</t>
  </si>
  <si>
    <t>CPU (vcores) recommend 64 vcores</t>
  </si>
  <si>
    <t>RAM (GB) recommend 384GB RAM</t>
  </si>
  <si>
    <t>capping ram to 85% Util</t>
  </si>
  <si>
    <r>
      <rPr>
        <rFont val="Arial"/>
        <color theme="1"/>
        <sz val="12.0"/>
      </rPr>
      <t xml:space="preserve">Disk (GB) Block </t>
    </r>
    <r>
      <rPr>
        <rFont val="Arial"/>
        <color theme="1"/>
        <sz val="8.0"/>
      </rPr>
      <t>(OCP CSI block, ECS Longhorn)</t>
    </r>
  </si>
  <si>
    <r>
      <rPr>
        <rFont val="Arial"/>
        <color theme="1"/>
        <sz val="12.0"/>
      </rPr>
      <t>Disk (GB) Fast Cache for CDW</t>
    </r>
    <r>
      <rPr>
        <rFont val="Arial"/>
        <color theme="1"/>
        <sz val="8.0"/>
      </rPr>
      <t xml:space="preserve"> (nvme,ssd)</t>
    </r>
  </si>
  <si>
    <r>
      <rPr>
        <rFont val="Arial"/>
        <color theme="1"/>
        <sz val="12.0"/>
      </rPr>
      <t xml:space="preserve">NFS (GB) </t>
    </r>
    <r>
      <rPr>
        <rFont val="Arial"/>
        <color theme="1"/>
        <sz val="8.0"/>
      </rPr>
      <t>(choose 1 from below)</t>
    </r>
  </si>
  <si>
    <r>
      <rPr>
        <rFont val="Arial"/>
        <color theme="1"/>
        <sz val="10.0"/>
      </rPr>
      <t>-- Embedded nfs</t>
    </r>
    <r>
      <rPr>
        <rFont val="Arial"/>
        <color theme="1"/>
        <sz val="12.0"/>
      </rPr>
      <t xml:space="preserve"> - </t>
    </r>
    <r>
      <rPr>
        <rFont val="Arial"/>
        <color theme="1"/>
        <sz val="8.0"/>
      </rPr>
      <t>(added to Block provider) non-prod</t>
    </r>
  </si>
  <si>
    <r>
      <rPr>
        <rFont val="Arial"/>
        <color theme="1"/>
        <sz val="10.0"/>
      </rPr>
      <t>zero this out if using external nf</t>
    </r>
    <r>
      <rPr>
        <rFont val="Arial"/>
        <color theme="1"/>
        <sz val="12.0"/>
      </rPr>
      <t>s</t>
    </r>
  </si>
  <si>
    <t>-- External nfs</t>
  </si>
  <si>
    <t>ECS Master Node min spec</t>
  </si>
  <si>
    <t>8 vcores</t>
  </si>
  <si>
    <t>16 GB RAM</t>
  </si>
  <si>
    <t>1 TB HDD (poc 300GB)</t>
  </si>
  <si>
    <t>Whats a Master node in ECS?</t>
  </si>
  <si>
    <t>This is a node running the ECS Server component, in 1.3.4 and 1.4.x master nodes are specialized to cluster mastering, so they no longer run normal pod workloads, those run in workers</t>
  </si>
  <si>
    <t>CPU (Cores)</t>
  </si>
  <si>
    <t>Local Storage (GB)</t>
  </si>
  <si>
    <t>CDP Control Plane</t>
  </si>
  <si>
    <t>CDW Hive LLAP (static pods)</t>
  </si>
  <si>
    <t>CDW Impala (static pods)</t>
  </si>
  <si>
    <t>CDW Impala Coordinator</t>
  </si>
  <si>
    <t xml:space="preserve">CML per workspace </t>
  </si>
  <si>
    <t>Block req, in 1.4 reduced to 600GB min 4.5TB recommended</t>
  </si>
  <si>
    <t>CML Small session</t>
  </si>
  <si>
    <t>CML Medium session</t>
  </si>
  <si>
    <t>CML Large session</t>
  </si>
  <si>
    <t>CDW Impala(executor)*</t>
  </si>
  <si>
    <t>CDW LLAP (coord &amp; executor)</t>
  </si>
  <si>
    <t>Data Catalog</t>
  </si>
  <si>
    <t>CDE Service</t>
  </si>
  <si>
    <t>svc embedded db</t>
  </si>
  <si>
    <t>CDE Virtual Cluster static</t>
  </si>
  <si>
    <t>1.3.3 nfs went from 100 to 500</t>
  </si>
  <si>
    <t>CDE Virtual Cluster base</t>
  </si>
  <si>
    <t>CDE Virtual Cluster extend</t>
  </si>
  <si>
    <t>CDW DataViz small</t>
  </si>
  <si>
    <t>New in 1.4.0</t>
  </si>
  <si>
    <t>CDW DataViz medium</t>
  </si>
  <si>
    <t>Monitoring Platform (Prometheus) Per ENV</t>
  </si>
  <si>
    <t>Monitoring Platform for ECS Only</t>
  </si>
  <si>
    <t>Reqest cpu</t>
  </si>
  <si>
    <t>Request ram (GB)</t>
  </si>
  <si>
    <t>Limit ram (GB)</t>
  </si>
  <si>
    <t>TShirt multiplier</t>
  </si>
  <si>
    <r>
      <rPr>
        <rFont val="Arial"/>
        <b/>
        <color theme="1"/>
      </rPr>
      <t>Resource requests &amp; limits</t>
    </r>
    <r>
      <rPr>
        <rFont val="Arial"/>
        <b/>
        <color theme="1"/>
      </rPr>
      <t xml:space="preserve"> are set for container level (not at pod)</t>
    </r>
  </si>
  <si>
    <t>Impala Coordinator</t>
  </si>
  <si>
    <t>Request's (Floor) must be satisfied to schedule a container, once scheduled the kubelet reserves the request for the container, containers can burst up to the limit</t>
  </si>
  <si>
    <t>Impala Executor</t>
  </si>
  <si>
    <t>containers can burst up to the limit</t>
  </si>
  <si>
    <t>Impala Catalog D</t>
  </si>
  <si>
    <t>Impala Statestore D</t>
  </si>
  <si>
    <t>Impala Auto Scaler</t>
  </si>
  <si>
    <t>Limits (Ceiling) specify maximum. (If hit cpu limit, can be overcommitted (throttled), ram cannot exceed limit)</t>
  </si>
  <si>
    <t>HUE Backend</t>
  </si>
  <si>
    <t>xsmall=1, small=2, medium=3, large=5</t>
  </si>
  <si>
    <t>DAS Event Processor</t>
  </si>
  <si>
    <t>Metastore</t>
  </si>
  <si>
    <t>HiveServer</t>
  </si>
  <si>
    <t>Hive Coordinator</t>
  </si>
  <si>
    <t>Hive Executor</t>
  </si>
  <si>
    <t>DAS Webapp</t>
  </si>
  <si>
    <t>?</t>
  </si>
  <si>
    <t>DEX Knox</t>
  </si>
  <si>
    <t>DEX Mgmt API</t>
  </si>
  <si>
    <t>DEX  Fluentd forwarder</t>
  </si>
  <si>
    <t>DEX App Airflow Scheduler</t>
  </si>
  <si>
    <t>DEX App Airflow Web</t>
  </si>
  <si>
    <t>DEX App Airflow API</t>
  </si>
  <si>
    <t>DEX App API</t>
  </si>
  <si>
    <t>Livy</t>
  </si>
  <si>
    <t>Safari</t>
  </si>
  <si>
    <t>limit 4 cpu</t>
  </si>
  <si>
    <t>Yunikorn Scheduler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</si>
</sst>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1.0"/>
      <color theme="1"/>
      <name val="Arial"/>
      <scheme val="minor"/>
    </font>
    <font>
      <sz val="12.0"/>
      <color rgb="FF000000"/>
      <name val="Arial"/>
      <scheme val="minor"/>
    </font>
    <font>
      <u/>
      <sz val="10.0"/>
      <color rgb="FF1155CC"/>
      <name val="Arial"/>
      <scheme val="minor"/>
    </font>
    <font>
      <sz val="14.0"/>
      <color theme="1"/>
      <name val="Arial"/>
      <scheme val="minor"/>
    </font>
    <font>
      <sz val="12.0"/>
      <color theme="1"/>
      <name val="Arial"/>
    </font>
    <font>
      <color theme="1"/>
      <name val="Arial"/>
    </font>
    <font>
      <sz val="10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000000"/>
      <name val="Roboto"/>
    </font>
    <font>
      <sz val="11.0"/>
      <color rgb="FF000000"/>
      <name val="Arial"/>
      <scheme val="minor"/>
    </font>
    <font>
      <sz val="11.0"/>
      <color rgb="FF000000"/>
      <name val="Arial"/>
    </font>
    <font>
      <sz val="11.0"/>
      <color rgb="FF000000"/>
      <name val="Inconsolata"/>
    </font>
  </fonts>
  <fills count="8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Font="1"/>
    <xf borderId="0" fillId="2" fontId="2" numFmtId="0" xfId="0" applyAlignment="1" applyFill="1" applyFont="1">
      <alignment readingOrder="0"/>
    </xf>
    <xf borderId="0" fillId="2" fontId="2" numFmtId="0" xfId="0" applyFont="1"/>
    <xf borderId="0" fillId="2" fontId="3" numFmtId="0" xfId="0" applyFont="1"/>
    <xf borderId="0" fillId="0" fontId="2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3" fontId="2" numFmtId="0" xfId="0" applyFont="1"/>
    <xf borderId="0" fillId="3" fontId="2" numFmtId="0" xfId="0" applyAlignment="1" applyFont="1">
      <alignment readingOrder="0"/>
    </xf>
    <xf borderId="0" fillId="3" fontId="2" numFmtId="0" xfId="0" applyFont="1"/>
    <xf borderId="0" fillId="3" fontId="4" numFmtId="0" xfId="0" applyFont="1"/>
    <xf borderId="0" fillId="3" fontId="4" numFmtId="0" xfId="0" applyAlignment="1" applyFont="1">
      <alignment readingOrder="0"/>
    </xf>
    <xf borderId="0" fillId="4" fontId="2" numFmtId="0" xfId="0" applyAlignment="1" applyFill="1" applyFont="1">
      <alignment readingOrder="0"/>
    </xf>
    <xf borderId="0" fillId="4" fontId="2" numFmtId="0" xfId="0" applyFont="1"/>
    <xf borderId="0" fillId="0" fontId="5" numFmtId="0" xfId="0" applyAlignment="1" applyFont="1">
      <alignment readingOrder="0"/>
    </xf>
    <xf borderId="0" fillId="0" fontId="6" numFmtId="0" xfId="0" applyFont="1"/>
    <xf borderId="0" fillId="5" fontId="7" numFmtId="0" xfId="0" applyAlignment="1" applyFill="1" applyFont="1">
      <alignment readingOrder="0" vertical="bottom"/>
    </xf>
    <xf borderId="0" fillId="5" fontId="7" numFmtId="0" xfId="0" applyAlignment="1" applyFont="1">
      <alignment horizontal="right" readingOrder="0" vertical="bottom"/>
    </xf>
    <xf borderId="0" fillId="5" fontId="7" numFmtId="0" xfId="0" applyAlignment="1" applyFont="1">
      <alignment horizontal="right" vertical="bottom"/>
    </xf>
    <xf borderId="0" fillId="5" fontId="8" numFmtId="0" xfId="0" applyAlignment="1" applyFont="1">
      <alignment vertical="bottom"/>
    </xf>
    <xf borderId="0" fillId="5" fontId="4" numFmtId="0" xfId="0" applyFont="1"/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1" numFmtId="0" xfId="0" applyAlignment="1" applyFont="1">
      <alignment readingOrder="0" shrinkToFit="0" wrapText="1"/>
    </xf>
    <xf borderId="0" fillId="6" fontId="2" numFmtId="0" xfId="0" applyAlignment="1" applyFill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/>
    </xf>
    <xf borderId="0" fillId="0" fontId="11" numFmtId="0" xfId="0" applyFont="1"/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readingOrder="0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readingOrder="0" vertical="bottom"/>
    </xf>
    <xf borderId="0" fillId="7" fontId="12" numFmtId="0" xfId="0" applyAlignment="1" applyFill="1" applyFont="1">
      <alignment readingOrder="0"/>
    </xf>
    <xf borderId="0" fillId="3" fontId="11" numFmtId="0" xfId="0" applyAlignment="1" applyFont="1">
      <alignment readingOrder="0"/>
    </xf>
    <xf borderId="0" fillId="3" fontId="11" numFmtId="0" xfId="0" applyFont="1"/>
    <xf borderId="0" fillId="7" fontId="13" numFmtId="0" xfId="0" applyAlignment="1" applyFont="1">
      <alignment readingOrder="0"/>
    </xf>
    <xf borderId="0" fillId="7" fontId="14" numFmtId="0" xfId="0" applyAlignment="1" applyFont="1">
      <alignment readingOrder="0"/>
    </xf>
    <xf borderId="0" fillId="7" fontId="1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0"/>
    <col customWidth="1" min="2" max="3" width="19.38"/>
    <col customWidth="1" min="4" max="4" width="19.63"/>
    <col customWidth="1" min="5" max="5" width="18.5"/>
    <col customWidth="1" min="6" max="6" width="21.13"/>
    <col customWidth="1" min="7" max="7" width="22.5"/>
    <col customWidth="1" min="8" max="8" width="20.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4" t="s">
        <v>8</v>
      </c>
      <c r="B3" s="4">
        <v>1.0</v>
      </c>
      <c r="C3" s="4">
        <f>B3*'Component Lookup'!B2</f>
        <v>8</v>
      </c>
      <c r="D3" s="4">
        <f>B3*'Component Lookup'!C2</f>
        <v>16</v>
      </c>
      <c r="E3" s="4"/>
      <c r="F3" s="4">
        <f>B3*'Component Lookup'!E2</f>
        <v>1024</v>
      </c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4" t="s">
        <v>9</v>
      </c>
      <c r="B4" s="4">
        <v>1.0</v>
      </c>
      <c r="C4" s="6">
        <f>B4*'Component Lookup'!B19</f>
        <v>2</v>
      </c>
      <c r="D4" s="4">
        <f>B4*'Component Lookup'!C19</f>
        <v>16</v>
      </c>
      <c r="E4" s="4"/>
      <c r="F4" s="4">
        <f>B4*'Component Lookup'!E19</f>
        <v>60</v>
      </c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>
      <c r="A5" s="7"/>
      <c r="B5" s="7"/>
      <c r="C5" s="7"/>
      <c r="D5" s="7"/>
      <c r="E5" s="7"/>
      <c r="F5" s="7"/>
      <c r="G5" s="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8" t="s">
        <v>10</v>
      </c>
      <c r="B6" s="8">
        <v>1.0</v>
      </c>
      <c r="C6" s="8">
        <f>B6*'Component Lookup'!B12</f>
        <v>7</v>
      </c>
      <c r="D6" s="8">
        <f>B6*'Component Lookup'!C12</f>
        <v>17</v>
      </c>
      <c r="E6" s="8"/>
      <c r="F6" s="8">
        <f>B6*'Component Lookup'!E12</f>
        <v>0</v>
      </c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>
      <c r="A7" s="8" t="s">
        <v>11</v>
      </c>
      <c r="B7" s="8">
        <v>0.0</v>
      </c>
      <c r="C7" s="8">
        <f>B7*'Component Lookup'!B3</f>
        <v>0</v>
      </c>
      <c r="D7" s="8">
        <f>B7*'Component Lookup'!C3</f>
        <v>0</v>
      </c>
      <c r="E7" s="8"/>
      <c r="F7" s="8">
        <f>B7*'Component Lookup'!E3</f>
        <v>0</v>
      </c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>
      <c r="A8" s="10" t="s">
        <v>12</v>
      </c>
      <c r="B8" s="8">
        <v>0.0</v>
      </c>
      <c r="C8" s="11">
        <f>B8*'Component Lookup'!B11</f>
        <v>0</v>
      </c>
      <c r="D8" s="11">
        <f>B8*'Component Lookup'!C11</f>
        <v>0</v>
      </c>
      <c r="E8" s="8"/>
      <c r="F8" s="8">
        <f>B8*'Component Lookup'!E11</f>
        <v>0</v>
      </c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>
      <c r="A9" s="8" t="s">
        <v>13</v>
      </c>
      <c r="B9" s="8">
        <v>1.0</v>
      </c>
      <c r="C9" s="8">
        <f>B9*'Component Lookup'!B4</f>
        <v>5</v>
      </c>
      <c r="D9" s="8">
        <f>B9*'Component Lookup'!C4</f>
        <v>38</v>
      </c>
      <c r="E9" s="8"/>
      <c r="F9" s="8">
        <f>B9*'Component Lookup'!E4</f>
        <v>0</v>
      </c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>
      <c r="A10" s="8" t="s">
        <v>14</v>
      </c>
      <c r="B10" s="8">
        <v>2.0</v>
      </c>
      <c r="C10" s="12">
        <f>B10*'Component Lookup'!B5</f>
        <v>16</v>
      </c>
      <c r="D10" s="11">
        <f>B10*'Component Lookup'!C5</f>
        <v>204.8</v>
      </c>
      <c r="E10" s="13"/>
      <c r="F10" s="8">
        <f>B10*'Component Lookup'!E5</f>
        <v>0</v>
      </c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>
      <c r="A11" s="8" t="s">
        <v>15</v>
      </c>
      <c r="B11" s="8">
        <v>5.0</v>
      </c>
      <c r="C11" s="8">
        <f>B11*'Component Lookup'!B10</f>
        <v>70</v>
      </c>
      <c r="D11" s="11">
        <f>B11*'Component Lookup'!C10</f>
        <v>583.5</v>
      </c>
      <c r="E11" s="8"/>
      <c r="F11" s="8">
        <f>B11*'Component Lookup'!E10</f>
        <v>0</v>
      </c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>
      <c r="A12" s="8" t="s">
        <v>16</v>
      </c>
      <c r="B12" s="8">
        <v>200.0</v>
      </c>
      <c r="C12" s="8"/>
      <c r="D12" s="8"/>
      <c r="E12" s="11">
        <f>(B12*B8) + (B12*B10) + (B12*B11)</f>
        <v>1400</v>
      </c>
      <c r="F12" s="8">
        <f>B12*'Component Lookup'!E11</f>
        <v>0</v>
      </c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>
      <c r="A13" s="7"/>
      <c r="B13" s="7"/>
      <c r="C13" s="7"/>
      <c r="D13" s="7"/>
      <c r="E13" s="7"/>
      <c r="F13" s="7"/>
      <c r="G13" s="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14" t="s">
        <v>17</v>
      </c>
      <c r="B14" s="14">
        <v>1.0</v>
      </c>
      <c r="C14" s="14">
        <f>B14*'Component Lookup'!B6</f>
        <v>32</v>
      </c>
      <c r="D14" s="14">
        <f>B14*'Component Lookup'!C6</f>
        <v>64</v>
      </c>
      <c r="E14" s="14"/>
      <c r="F14" s="14">
        <f>B14*'Component Lookup'!E6</f>
        <v>600</v>
      </c>
      <c r="G14" s="14">
        <f>B14*'Component Lookup'!F6</f>
        <v>1000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>
      <c r="A15" s="14" t="s">
        <v>18</v>
      </c>
      <c r="B15" s="14">
        <v>1.0</v>
      </c>
      <c r="C15" s="14">
        <f>B15*'Component Lookup'!B7</f>
        <v>2</v>
      </c>
      <c r="D15" s="14">
        <f>B15*'Component Lookup'!C7</f>
        <v>4</v>
      </c>
      <c r="E15" s="14"/>
      <c r="F15" s="14">
        <f>B15*'Component Lookup'!E7</f>
        <v>0</v>
      </c>
      <c r="G15" s="14">
        <f>B15*'Component Lookup'!F7</f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>
      <c r="A16" s="14" t="s">
        <v>19</v>
      </c>
      <c r="B16" s="14">
        <v>0.0</v>
      </c>
      <c r="C16" s="14">
        <f>B16*'Component Lookup'!B8</f>
        <v>0</v>
      </c>
      <c r="D16" s="14">
        <f>B16*'Component Lookup'!C8</f>
        <v>0</v>
      </c>
      <c r="E16" s="14"/>
      <c r="F16" s="14">
        <f>B16*'Component Lookup'!E8</f>
        <v>0</v>
      </c>
      <c r="G16" s="14">
        <f>B16*'Component Lookup'!F8</f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>
      <c r="A18" s="18" t="s">
        <v>20</v>
      </c>
      <c r="B18" s="19">
        <v>1.0</v>
      </c>
      <c r="C18" s="20">
        <f>B18*'Component Lookup'!B13</f>
        <v>8</v>
      </c>
      <c r="D18" s="20">
        <f>B18*'Component Lookup'!C13</f>
        <v>32</v>
      </c>
      <c r="E18" s="20"/>
      <c r="F18" s="20">
        <f>B18*'Component Lookup'!E13</f>
        <v>100</v>
      </c>
      <c r="G18" s="20">
        <f>B18*'Component Lookup'!F13</f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>
      <c r="A19" s="18" t="s">
        <v>21</v>
      </c>
      <c r="B19" s="19">
        <v>1.0</v>
      </c>
      <c r="C19" s="20">
        <f>B19*'Component Lookup'!B14</f>
        <v>16</v>
      </c>
      <c r="D19" s="22">
        <f>B19*'Component Lookup'!C14</f>
        <v>32</v>
      </c>
      <c r="E19" s="20"/>
      <c r="F19" s="20">
        <f>B19*'Component Lookup'!E14</f>
        <v>100</v>
      </c>
      <c r="G19" s="20">
        <f>B19*'Component Lookup'!F14</f>
        <v>500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>
      <c r="A20" s="18" t="s">
        <v>22</v>
      </c>
      <c r="B20" s="19">
        <v>1.0</v>
      </c>
      <c r="C20" s="20">
        <f>B20*'Component Lookup'!B15</f>
        <v>8</v>
      </c>
      <c r="D20" s="20">
        <f>B20*'Component Lookup'!C15</f>
        <v>16</v>
      </c>
      <c r="E20" s="20"/>
      <c r="F20" s="20">
        <f>B20*'Component Lookup'!E15</f>
        <v>0</v>
      </c>
      <c r="G20" s="20">
        <f>B20*'Component Lookup'!F15</f>
        <v>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>
      <c r="A21" s="18" t="s">
        <v>23</v>
      </c>
      <c r="B21" s="19">
        <v>1.0</v>
      </c>
      <c r="C21" s="20">
        <f>B21*'Component Lookup'!B16</f>
        <v>32</v>
      </c>
      <c r="D21" s="20">
        <f>B21*'Component Lookup'!C16</f>
        <v>64</v>
      </c>
      <c r="E21" s="20"/>
      <c r="F21" s="20">
        <f>B21*'Component Lookup'!E16</f>
        <v>0</v>
      </c>
      <c r="G21" s="20">
        <f>B21*'Component Lookup'!F16</f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>
      <c r="A23" s="23" t="s">
        <v>24</v>
      </c>
      <c r="B23" s="24"/>
      <c r="C23" s="24">
        <f t="shared" ref="C23:D23" si="1">SUM(C3:C21)</f>
        <v>206</v>
      </c>
      <c r="D23" s="24">
        <f t="shared" si="1"/>
        <v>1087.3</v>
      </c>
      <c r="E23" s="24">
        <f>SUM(E6:E21)</f>
        <v>1400</v>
      </c>
      <c r="F23" s="24">
        <f>SUM(F3:F21)</f>
        <v>1884</v>
      </c>
      <c r="G23" s="24">
        <f>SUM(G6:G21)</f>
        <v>1500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>
      <c r="A24" s="7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A25" s="3"/>
      <c r="B25" s="25" t="s">
        <v>26</v>
      </c>
      <c r="C25" s="25" t="s">
        <v>27</v>
      </c>
      <c r="D25" s="2" t="s">
        <v>28</v>
      </c>
      <c r="E25" s="2" t="s">
        <v>29</v>
      </c>
      <c r="F25" s="3"/>
      <c r="G25" s="2" t="s">
        <v>30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A26" s="7" t="s">
        <v>31</v>
      </c>
      <c r="B26" s="7">
        <v>32.0</v>
      </c>
      <c r="C26" s="3">
        <f>C23</f>
        <v>206</v>
      </c>
      <c r="D26" s="3">
        <f>ROUND(C26/B26, 1)</f>
        <v>6.4</v>
      </c>
      <c r="E26" s="26">
        <f>ROUNDUP(max(D26:D29),0)</f>
        <v>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7" t="s">
        <v>32</v>
      </c>
      <c r="B27" s="7">
        <v>256.0</v>
      </c>
      <c r="C27" s="3">
        <f>D23</f>
        <v>1087.3</v>
      </c>
      <c r="D27" s="3">
        <f>ROUND((C27/(B27*0.85)), 1)</f>
        <v>5</v>
      </c>
      <c r="E27" s="27" t="s">
        <v>33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7" t="s">
        <v>34</v>
      </c>
      <c r="B28" s="7">
        <v>1000.0</v>
      </c>
      <c r="C28" s="3">
        <f>F23+C32</f>
        <v>2884</v>
      </c>
      <c r="D28" s="3">
        <f t="shared" ref="D28:D29" si="2">ROUND(C28/B28, 1)</f>
        <v>2.9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7" t="s">
        <v>35</v>
      </c>
      <c r="B29" s="7">
        <v>1000.0</v>
      </c>
      <c r="C29" s="3">
        <f>E23+C31</f>
        <v>1400</v>
      </c>
      <c r="D29" s="3">
        <f t="shared" si="2"/>
        <v>1.4</v>
      </c>
      <c r="E29" s="3"/>
      <c r="F29" s="3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7"/>
      <c r="B30" s="3"/>
      <c r="C30" s="3"/>
      <c r="D30" s="3"/>
      <c r="E30" s="3"/>
      <c r="F30" s="3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7" t="s">
        <v>36</v>
      </c>
      <c r="B31" s="3"/>
      <c r="C31" s="3"/>
      <c r="D31" s="3"/>
      <c r="E31" s="3"/>
      <c r="F31" s="3"/>
      <c r="G31" s="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7" t="s">
        <v>37</v>
      </c>
      <c r="B32" s="3"/>
      <c r="C32" s="7">
        <v>1000.0</v>
      </c>
      <c r="D32" s="7" t="s">
        <v>38</v>
      </c>
      <c r="E32" s="3"/>
      <c r="F32" s="3"/>
      <c r="G32" s="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28" t="s">
        <v>39</v>
      </c>
      <c r="C33" s="29">
        <f>G23</f>
        <v>1500</v>
      </c>
      <c r="G33" s="28"/>
    </row>
    <row r="34">
      <c r="A34" s="28"/>
      <c r="G34" s="28"/>
    </row>
    <row r="35">
      <c r="A35" s="30" t="s">
        <v>40</v>
      </c>
      <c r="B35" s="30" t="s">
        <v>41</v>
      </c>
      <c r="C35" s="30"/>
      <c r="D35" s="30"/>
      <c r="E35" s="31"/>
      <c r="F35" s="30"/>
      <c r="G35" s="30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>
      <c r="A36" s="28"/>
      <c r="B36" s="30" t="s">
        <v>42</v>
      </c>
      <c r="G36" s="28"/>
    </row>
    <row r="37">
      <c r="A37" s="28"/>
      <c r="B37" s="30" t="s">
        <v>43</v>
      </c>
      <c r="G37" s="28"/>
    </row>
    <row r="38">
      <c r="A38" s="28" t="s">
        <v>44</v>
      </c>
      <c r="B38" s="28" t="s">
        <v>45</v>
      </c>
      <c r="G38" s="2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20.0"/>
    <col customWidth="1" min="3" max="3" width="17.5"/>
    <col customWidth="1" min="4" max="4" width="18.0"/>
    <col customWidth="1" min="5" max="5" width="19.0"/>
    <col customWidth="1" min="6" max="6" width="22.25"/>
  </cols>
  <sheetData>
    <row r="1">
      <c r="A1" s="28" t="s">
        <v>1</v>
      </c>
      <c r="B1" s="28" t="s">
        <v>46</v>
      </c>
      <c r="C1" s="28" t="s">
        <v>4</v>
      </c>
      <c r="D1" s="28" t="s">
        <v>47</v>
      </c>
      <c r="E1" s="28" t="s">
        <v>6</v>
      </c>
      <c r="F1" s="28" t="s">
        <v>7</v>
      </c>
    </row>
    <row r="2">
      <c r="A2" s="28" t="s">
        <v>48</v>
      </c>
      <c r="B2" s="28">
        <v>8.0</v>
      </c>
      <c r="C2" s="28">
        <v>16.0</v>
      </c>
      <c r="D2" s="28">
        <v>0.0</v>
      </c>
      <c r="E2" s="28">
        <v>1024.0</v>
      </c>
      <c r="F2" s="28">
        <v>0.0</v>
      </c>
    </row>
    <row r="3">
      <c r="A3" s="28" t="s">
        <v>49</v>
      </c>
      <c r="B3" s="28">
        <v>7.1</v>
      </c>
      <c r="C3" s="28">
        <v>40.0</v>
      </c>
      <c r="D3" s="28">
        <v>0.0</v>
      </c>
      <c r="E3" s="28">
        <v>0.0</v>
      </c>
      <c r="F3" s="28">
        <v>0.0</v>
      </c>
    </row>
    <row r="4">
      <c r="A4" s="28" t="s">
        <v>50</v>
      </c>
      <c r="B4" s="28">
        <v>5.0</v>
      </c>
      <c r="C4" s="28">
        <v>38.0</v>
      </c>
      <c r="D4" s="28">
        <v>0.0</v>
      </c>
      <c r="E4" s="28">
        <v>0.0</v>
      </c>
      <c r="F4" s="28">
        <v>0.0</v>
      </c>
    </row>
    <row r="5">
      <c r="A5" s="28" t="s">
        <v>51</v>
      </c>
      <c r="B5" s="28">
        <v>8.0</v>
      </c>
      <c r="C5" s="28">
        <v>102.4</v>
      </c>
      <c r="D5" s="28">
        <v>600.0</v>
      </c>
      <c r="E5" s="28">
        <v>0.0</v>
      </c>
      <c r="F5" s="28">
        <v>0.0</v>
      </c>
    </row>
    <row r="6">
      <c r="A6" s="28" t="s">
        <v>52</v>
      </c>
      <c r="B6" s="28">
        <v>32.0</v>
      </c>
      <c r="C6" s="28">
        <v>64.0</v>
      </c>
      <c r="D6" s="28">
        <v>0.0</v>
      </c>
      <c r="E6" s="28">
        <v>600.0</v>
      </c>
      <c r="F6" s="28">
        <v>1000.0</v>
      </c>
      <c r="H6" s="28" t="s">
        <v>53</v>
      </c>
    </row>
    <row r="7">
      <c r="A7" s="28" t="s">
        <v>54</v>
      </c>
      <c r="B7" s="28">
        <v>2.0</v>
      </c>
      <c r="C7" s="28">
        <v>4.0</v>
      </c>
      <c r="D7" s="28">
        <v>0.0</v>
      </c>
      <c r="E7" s="28">
        <v>0.0</v>
      </c>
      <c r="F7" s="28">
        <v>0.0</v>
      </c>
    </row>
    <row r="8">
      <c r="A8" s="28" t="s">
        <v>55</v>
      </c>
      <c r="B8" s="28">
        <v>4.0</v>
      </c>
      <c r="C8" s="28">
        <v>16.0</v>
      </c>
      <c r="D8" s="28">
        <v>0.0</v>
      </c>
      <c r="E8" s="28">
        <v>0.0</v>
      </c>
      <c r="F8" s="28">
        <v>0.0</v>
      </c>
    </row>
    <row r="9">
      <c r="A9" s="28" t="s">
        <v>56</v>
      </c>
      <c r="B9" s="28">
        <v>16.0</v>
      </c>
      <c r="C9" s="28">
        <v>64.0</v>
      </c>
      <c r="D9" s="28">
        <v>0.0</v>
      </c>
      <c r="E9" s="28">
        <v>0.0</v>
      </c>
      <c r="F9" s="28">
        <v>0.0</v>
      </c>
    </row>
    <row r="10">
      <c r="A10" s="28" t="s">
        <v>57</v>
      </c>
      <c r="B10" s="28">
        <v>14.0</v>
      </c>
      <c r="C10" s="28">
        <v>116.7</v>
      </c>
      <c r="D10" s="28">
        <v>600.0</v>
      </c>
      <c r="E10" s="28">
        <v>0.0</v>
      </c>
      <c r="F10" s="28">
        <v>0.0</v>
      </c>
    </row>
    <row r="11">
      <c r="A11" s="28" t="s">
        <v>58</v>
      </c>
      <c r="B11" s="28">
        <v>14.0</v>
      </c>
      <c r="C11" s="28">
        <v>120.0</v>
      </c>
      <c r="D11" s="28">
        <v>600.0</v>
      </c>
      <c r="E11" s="28">
        <v>0.0</v>
      </c>
      <c r="F11" s="28">
        <v>0.0</v>
      </c>
    </row>
    <row r="12">
      <c r="A12" s="28" t="s">
        <v>59</v>
      </c>
      <c r="B12" s="28">
        <v>7.0</v>
      </c>
      <c r="C12" s="28">
        <v>17.0</v>
      </c>
      <c r="D12" s="28">
        <v>0.0</v>
      </c>
      <c r="E12" s="28">
        <v>0.0</v>
      </c>
      <c r="F12" s="28">
        <v>0.0</v>
      </c>
    </row>
    <row r="13">
      <c r="A13" s="32" t="s">
        <v>60</v>
      </c>
      <c r="B13" s="33">
        <v>8.0</v>
      </c>
      <c r="C13" s="33">
        <v>32.0</v>
      </c>
      <c r="D13" s="34">
        <v>0.0</v>
      </c>
      <c r="E13" s="33">
        <v>100.0</v>
      </c>
      <c r="F13" s="34">
        <v>0.0</v>
      </c>
      <c r="G13" s="32"/>
      <c r="H13" s="35" t="s">
        <v>61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>
      <c r="A14" s="35" t="s">
        <v>62</v>
      </c>
      <c r="B14" s="33">
        <v>16.0</v>
      </c>
      <c r="C14" s="33">
        <v>32.0</v>
      </c>
      <c r="D14" s="33">
        <v>0.0</v>
      </c>
      <c r="E14" s="33">
        <v>100.0</v>
      </c>
      <c r="F14" s="33">
        <v>500.0</v>
      </c>
      <c r="G14" s="32"/>
      <c r="H14" s="35" t="s">
        <v>63</v>
      </c>
      <c r="I14" s="32"/>
      <c r="J14" s="35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>
      <c r="A15" s="35" t="s">
        <v>64</v>
      </c>
      <c r="B15" s="33">
        <v>8.0</v>
      </c>
      <c r="C15" s="33">
        <v>16.0</v>
      </c>
      <c r="D15" s="34">
        <v>0.0</v>
      </c>
      <c r="E15" s="34">
        <v>0.0</v>
      </c>
      <c r="F15" s="33">
        <v>0.0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>
      <c r="A16" s="35" t="s">
        <v>65</v>
      </c>
      <c r="B16" s="33">
        <v>32.0</v>
      </c>
      <c r="C16" s="33">
        <v>64.0</v>
      </c>
      <c r="D16" s="34">
        <v>0.0</v>
      </c>
      <c r="E16" s="34">
        <v>0.0</v>
      </c>
      <c r="F16" s="33">
        <v>0.0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28" t="s">
        <v>66</v>
      </c>
      <c r="B17" s="28">
        <v>2.0</v>
      </c>
      <c r="C17" s="28">
        <v>8.0</v>
      </c>
      <c r="D17" s="28">
        <v>0.0</v>
      </c>
      <c r="E17" s="28">
        <v>0.0</v>
      </c>
      <c r="F17" s="28">
        <v>0.0</v>
      </c>
      <c r="H17" s="28" t="s">
        <v>67</v>
      </c>
    </row>
    <row r="18">
      <c r="A18" s="36" t="s">
        <v>68</v>
      </c>
      <c r="B18" s="28">
        <v>4.0</v>
      </c>
      <c r="C18" s="28">
        <v>16.0</v>
      </c>
      <c r="D18" s="28">
        <v>0.0</v>
      </c>
      <c r="E18" s="28">
        <v>0.0</v>
      </c>
      <c r="F18" s="28">
        <v>0.0</v>
      </c>
    </row>
    <row r="19">
      <c r="A19" s="28" t="s">
        <v>69</v>
      </c>
      <c r="B19" s="28">
        <v>2.0</v>
      </c>
      <c r="C19" s="28">
        <v>16.0</v>
      </c>
      <c r="D19" s="28">
        <v>0.0</v>
      </c>
      <c r="E19" s="28">
        <v>60.0</v>
      </c>
      <c r="F19" s="28">
        <v>0.0</v>
      </c>
    </row>
    <row r="20">
      <c r="A20" s="28" t="s">
        <v>70</v>
      </c>
      <c r="B20" s="28">
        <v>0.1</v>
      </c>
      <c r="C20" s="28">
        <v>1.0</v>
      </c>
      <c r="D20" s="28">
        <v>0.0</v>
      </c>
      <c r="E20" s="28">
        <v>10.0</v>
      </c>
      <c r="F20" s="28">
        <v>0.0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3" max="3" width="16.63"/>
    <col customWidth="1" min="5" max="5" width="35.5"/>
    <col customWidth="1" min="6" max="6" width="87.13"/>
  </cols>
  <sheetData>
    <row r="1">
      <c r="A1" s="37" t="s">
        <v>1</v>
      </c>
      <c r="B1" s="37" t="s">
        <v>71</v>
      </c>
      <c r="C1" s="37" t="s">
        <v>72</v>
      </c>
      <c r="D1" s="37" t="s">
        <v>73</v>
      </c>
      <c r="E1" s="37" t="s">
        <v>74</v>
      </c>
      <c r="F1" s="37" t="s">
        <v>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>
      <c r="A2" s="28" t="s">
        <v>76</v>
      </c>
      <c r="B2" s="28">
        <v>8.0</v>
      </c>
      <c r="C2" s="28">
        <v>102.4</v>
      </c>
      <c r="D2" s="28">
        <v>102.4</v>
      </c>
      <c r="F2" s="28" t="s">
        <v>77</v>
      </c>
    </row>
    <row r="3">
      <c r="A3" s="28" t="s">
        <v>78</v>
      </c>
      <c r="B3" s="28">
        <v>14.0</v>
      </c>
      <c r="C3" s="28">
        <v>116.7</v>
      </c>
      <c r="D3" s="28">
        <v>116.7</v>
      </c>
      <c r="F3" s="39" t="s">
        <v>79</v>
      </c>
    </row>
    <row r="4">
      <c r="A4" s="28" t="s">
        <v>80</v>
      </c>
      <c r="B4" s="28">
        <v>2.0</v>
      </c>
      <c r="C4" s="28">
        <v>28.0</v>
      </c>
      <c r="D4" s="28">
        <v>28.0</v>
      </c>
    </row>
    <row r="5">
      <c r="A5" s="28" t="s">
        <v>81</v>
      </c>
      <c r="B5" s="28">
        <v>1.0</v>
      </c>
      <c r="C5" s="28">
        <v>1.0</v>
      </c>
      <c r="D5" s="28">
        <v>1.0</v>
      </c>
    </row>
    <row r="6">
      <c r="A6" s="28" t="s">
        <v>82</v>
      </c>
      <c r="B6" s="28">
        <v>1.0</v>
      </c>
      <c r="C6" s="28">
        <v>1.0</v>
      </c>
      <c r="D6" s="28">
        <v>1.0</v>
      </c>
      <c r="F6" s="40" t="s">
        <v>83</v>
      </c>
    </row>
    <row r="7">
      <c r="A7" s="28" t="s">
        <v>84</v>
      </c>
      <c r="B7" s="28">
        <v>1.0</v>
      </c>
      <c r="C7" s="28">
        <v>8.0</v>
      </c>
      <c r="D7" s="28">
        <v>8.0</v>
      </c>
      <c r="E7" s="41" t="s">
        <v>85</v>
      </c>
      <c r="F7" s="28"/>
    </row>
    <row r="9">
      <c r="A9" s="28" t="s">
        <v>86</v>
      </c>
      <c r="B9" s="28">
        <v>2.0</v>
      </c>
      <c r="C9" s="28">
        <v>8.0</v>
      </c>
      <c r="D9" s="28">
        <v>8.0</v>
      </c>
    </row>
    <row r="10">
      <c r="A10" s="28" t="s">
        <v>87</v>
      </c>
      <c r="B10" s="28">
        <v>2.0</v>
      </c>
      <c r="C10" s="28">
        <v>4.0</v>
      </c>
      <c r="D10" s="28">
        <v>8.0</v>
      </c>
    </row>
    <row r="12">
      <c r="A12" s="28" t="s">
        <v>88</v>
      </c>
      <c r="B12" s="28">
        <v>4.0</v>
      </c>
      <c r="C12" s="28">
        <v>16.0</v>
      </c>
      <c r="D12" s="28">
        <v>16.0</v>
      </c>
      <c r="F12" s="41"/>
    </row>
    <row r="13">
      <c r="A13" s="28" t="s">
        <v>89</v>
      </c>
      <c r="B13" s="28">
        <v>2.0</v>
      </c>
      <c r="C13" s="28">
        <v>4.0</v>
      </c>
      <c r="D13" s="28">
        <v>4.0</v>
      </c>
    </row>
    <row r="14">
      <c r="A14" s="28" t="s">
        <v>90</v>
      </c>
      <c r="B14" s="28">
        <v>12.0</v>
      </c>
      <c r="C14" s="28">
        <v>116.7</v>
      </c>
      <c r="D14" s="28">
        <v>116.7</v>
      </c>
    </row>
    <row r="15">
      <c r="A15" s="28" t="s">
        <v>84</v>
      </c>
      <c r="B15" s="28">
        <v>1.0</v>
      </c>
      <c r="C15" s="28">
        <v>8.0</v>
      </c>
      <c r="D15" s="28">
        <v>8.0</v>
      </c>
      <c r="E15" s="41" t="s">
        <v>85</v>
      </c>
    </row>
    <row r="16">
      <c r="A16" s="28" t="s">
        <v>91</v>
      </c>
      <c r="B16" s="28">
        <v>2.0</v>
      </c>
      <c r="C16" s="28">
        <v>8.0</v>
      </c>
      <c r="D16" s="28">
        <v>8.0</v>
      </c>
      <c r="E16" s="28" t="s">
        <v>92</v>
      </c>
    </row>
    <row r="18">
      <c r="A18" s="28" t="s">
        <v>93</v>
      </c>
      <c r="B18" s="28">
        <v>0.25</v>
      </c>
      <c r="C18" s="28">
        <v>1.0</v>
      </c>
    </row>
    <row r="19">
      <c r="A19" s="28" t="s">
        <v>94</v>
      </c>
      <c r="B19" s="28">
        <v>1.0</v>
      </c>
      <c r="C19" s="28">
        <v>2.0</v>
      </c>
    </row>
    <row r="20">
      <c r="A20" s="28" t="s">
        <v>95</v>
      </c>
      <c r="B20" s="28">
        <v>1.0</v>
      </c>
      <c r="C20" s="28">
        <v>0.5</v>
      </c>
      <c r="D20" s="28">
        <v>1.0</v>
      </c>
    </row>
    <row r="22">
      <c r="A22" s="28" t="s">
        <v>96</v>
      </c>
      <c r="B22" s="28">
        <v>1.0</v>
      </c>
      <c r="C22" s="28">
        <v>1.0</v>
      </c>
      <c r="D22" s="28">
        <v>1.0</v>
      </c>
    </row>
    <row r="23">
      <c r="A23" s="28" t="s">
        <v>97</v>
      </c>
      <c r="B23" s="28">
        <v>1.0</v>
      </c>
      <c r="C23" s="28">
        <v>0.5</v>
      </c>
      <c r="D23" s="28">
        <v>1.0</v>
      </c>
    </row>
    <row r="24">
      <c r="A24" s="28" t="s">
        <v>98</v>
      </c>
      <c r="B24" s="28">
        <v>0.5</v>
      </c>
      <c r="C24" s="28">
        <v>0.1</v>
      </c>
      <c r="D24" s="28">
        <v>0.5</v>
      </c>
    </row>
    <row r="25">
      <c r="A25" s="28" t="s">
        <v>99</v>
      </c>
      <c r="B25" s="28">
        <v>1.0</v>
      </c>
      <c r="C25" s="28">
        <v>0.5</v>
      </c>
      <c r="D25" s="28">
        <v>2.0</v>
      </c>
    </row>
    <row r="26">
      <c r="A26" s="28" t="s">
        <v>100</v>
      </c>
      <c r="B26" s="28">
        <v>3.0</v>
      </c>
      <c r="C26" s="28">
        <v>12.0</v>
      </c>
      <c r="D26" s="28">
        <v>12.0</v>
      </c>
    </row>
    <row r="27">
      <c r="A27" s="28" t="s">
        <v>101</v>
      </c>
      <c r="B27" s="28">
        <v>1.0</v>
      </c>
      <c r="C27" s="28">
        <v>4.6</v>
      </c>
      <c r="D27" s="28">
        <v>6.0</v>
      </c>
      <c r="E27" s="28" t="s">
        <v>102</v>
      </c>
    </row>
    <row r="29">
      <c r="A29" s="28" t="s">
        <v>103</v>
      </c>
      <c r="B29" s="28">
        <v>1.0</v>
      </c>
      <c r="C29" s="28">
        <v>2.0</v>
      </c>
      <c r="D29" s="28">
        <v>16.0</v>
      </c>
      <c r="E29" s="28" t="s">
        <v>102</v>
      </c>
    </row>
  </sheetData>
  <drawing r:id="rId1"/>
</worksheet>
</file>